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1560" windowWidth="22980" windowHeight="12768"/>
  </bookViews>
  <sheets>
    <sheet name="TWL" sheetId="2" r:id="rId1"/>
    <sheet name="data" sheetId="1" r:id="rId2"/>
    <sheet name="Sheet3" sheetId="3" r:id="rId3"/>
  </sheets>
  <definedNames>
    <definedName name="_xlnm._FilterDatabase" localSheetId="1" hidden="1">data!$A$1:$D$123</definedName>
  </definedNames>
  <calcPr calcId="125725"/>
</workbook>
</file>

<file path=xl/calcChain.xml><?xml version="1.0" encoding="utf-8"?>
<calcChain xmlns="http://schemas.openxmlformats.org/spreadsheetml/2006/main">
  <c r="M18" i="2" a="1"/>
  <c r="M18" s="1"/>
  <c r="M17" a="1"/>
  <c r="M17" s="1"/>
  <c r="M15" a="1"/>
  <c r="M15" s="1"/>
  <c r="M14" a="1"/>
  <c r="M14" s="1"/>
  <c r="M12" a="1"/>
  <c r="M12" s="1"/>
  <c r="M11" a="1"/>
  <c r="M11" s="1"/>
  <c r="I18" a="1"/>
  <c r="I18" s="1"/>
  <c r="I17" a="1"/>
  <c r="I17" s="1"/>
  <c r="I15" a="1"/>
  <c r="I15" s="1"/>
  <c r="I14" a="1"/>
  <c r="I14" s="1"/>
  <c r="I12" a="1"/>
  <c r="I12" s="1"/>
  <c r="I11" a="1"/>
  <c r="I11" s="1"/>
  <c r="G18" a="1"/>
  <c r="G18" s="1"/>
  <c r="G17" a="1"/>
  <c r="G17" s="1"/>
  <c r="G15" a="1"/>
  <c r="G15" s="1"/>
  <c r="G14" a="1"/>
  <c r="G14" s="1"/>
  <c r="G12" a="1"/>
  <c r="G12" s="1"/>
  <c r="G11" a="1"/>
  <c r="G11" s="1"/>
  <c r="E18" a="1"/>
  <c r="E18" s="1"/>
  <c r="E17" a="1"/>
  <c r="E17" s="1"/>
  <c r="E15" a="1"/>
  <c r="E15" s="1"/>
  <c r="E14" a="1"/>
  <c r="E14" s="1"/>
  <c r="E12" a="1"/>
  <c r="E12" s="1"/>
  <c r="E11" a="1"/>
  <c r="E11" s="1"/>
  <c r="C18" a="1"/>
  <c r="C18" s="1"/>
  <c r="C17" a="1"/>
  <c r="C17" s="1"/>
  <c r="C15" a="1"/>
  <c r="C15" s="1"/>
  <c r="C14" a="1"/>
  <c r="C14" s="1"/>
  <c r="C12" a="1"/>
  <c r="C12" s="1"/>
  <c r="C11" a="1"/>
  <c r="C11" s="1"/>
  <c r="B4"/>
  <c r="E20" l="1"/>
  <c r="I20"/>
  <c r="M20"/>
  <c r="C20"/>
  <c r="G20"/>
  <c r="K18"/>
  <c r="K17"/>
  <c r="K15"/>
  <c r="K14"/>
  <c r="K12"/>
  <c r="K11"/>
  <c r="K20" l="1"/>
  <c r="L18" s="1"/>
  <c r="F20" l="1"/>
  <c r="H20"/>
  <c r="L17"/>
  <c r="L14"/>
  <c r="L11"/>
  <c r="J20"/>
  <c r="L12"/>
  <c r="N17"/>
  <c r="N14"/>
  <c r="J17"/>
  <c r="J14"/>
  <c r="J11"/>
  <c r="H12"/>
  <c r="H15"/>
  <c r="H18"/>
  <c r="F11"/>
  <c r="N12"/>
  <c r="D15"/>
  <c r="H17"/>
  <c r="N18"/>
  <c r="H11"/>
  <c r="J12"/>
  <c r="N15"/>
  <c r="D11"/>
  <c r="D14"/>
  <c r="D17"/>
  <c r="N11"/>
  <c r="F14"/>
  <c r="J15"/>
  <c r="D18"/>
  <c r="J18"/>
  <c r="D12"/>
  <c r="H14"/>
  <c r="F17"/>
  <c r="F12"/>
  <c r="F15"/>
  <c r="F18"/>
  <c r="D20"/>
  <c r="L15"/>
  <c r="L20" l="1"/>
  <c r="N20"/>
</calcChain>
</file>

<file path=xl/sharedStrings.xml><?xml version="1.0" encoding="utf-8"?>
<sst xmlns="http://schemas.openxmlformats.org/spreadsheetml/2006/main" count="373" uniqueCount="25">
  <si>
    <t>Age Class</t>
  </si>
  <si>
    <t>Pine Density</t>
  </si>
  <si>
    <t>MPB Attack Severity</t>
  </si>
  <si>
    <t>Sum Of area_ha</t>
  </si>
  <si>
    <t>&gt;60 years</t>
  </si>
  <si>
    <t>&gt;70%</t>
  </si>
  <si>
    <t>Light (&lt;11%)</t>
  </si>
  <si>
    <t>Moderate (11-30%)</t>
  </si>
  <si>
    <t>No Attack</t>
  </si>
  <si>
    <t>Severe (31-50%)</t>
  </si>
  <si>
    <t>Very Severe (&gt;50%)</t>
  </si>
  <si>
    <t>30-70%</t>
  </si>
  <si>
    <t>21-40 years</t>
  </si>
  <si>
    <t>41-60 years</t>
  </si>
  <si>
    <t>Area (ha) of MPB Attack Severity by Age Class and Density within Pine Stands (Pine Species &gt;= 30% density - The Pine Mask)</t>
  </si>
  <si>
    <t>TSA Area</t>
  </si>
  <si>
    <t>Area (ha)</t>
  </si>
  <si>
    <t>Percent of all Pine (Pine Mask)</t>
  </si>
  <si>
    <t>All Severity</t>
  </si>
  <si>
    <t>Total Area of Attack (ha)</t>
  </si>
  <si>
    <t>Total</t>
  </si>
  <si>
    <t>MPB Attack as a percentage of Pine affected within the VRI Stand</t>
  </si>
  <si>
    <t>TWL - 2011 MPB Update</t>
  </si>
  <si>
    <t>&lt;21 years</t>
  </si>
  <si>
    <t>Pine Mask Unharvested Area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</si>
</sst>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vertical="center"/>
    </xf>
    <xf numFmtId="0" fontId="3" fillId="8" borderId="0" xfId="0" applyFont="1" applyFill="1" applyBorder="1" applyAlignment="1">
      <alignment vertical="center"/>
    </xf>
    <xf numFmtId="0" fontId="5" fillId="8" borderId="0" xfId="0" applyFont="1" applyFill="1" applyBorder="1" applyAlignment="1">
      <alignment vertical="center"/>
    </xf>
    <xf numFmtId="0" fontId="5" fillId="8" borderId="16" xfId="0" applyFont="1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3" fillId="0" borderId="18" xfId="0" applyFont="1" applyBorder="1" applyAlignment="1">
      <alignment horizontal="right"/>
    </xf>
    <xf numFmtId="0" fontId="5" fillId="0" borderId="19" xfId="0" applyFont="1" applyBorder="1"/>
    <xf numFmtId="165" fontId="5" fillId="0" borderId="6" xfId="0" applyNumberFormat="1" applyFont="1" applyBorder="1" applyAlignment="1">
      <alignment vertical="center"/>
    </xf>
    <xf numFmtId="165" fontId="5" fillId="0" borderId="20" xfId="0" applyNumberFormat="1" applyFont="1" applyBorder="1"/>
    <xf numFmtId="165" fontId="5" fillId="0" borderId="13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vertical="center"/>
    </xf>
    <xf numFmtId="164" fontId="3" fillId="0" borderId="19" xfId="0" applyNumberFormat="1" applyFont="1" applyBorder="1"/>
    <xf numFmtId="0" fontId="3" fillId="0" borderId="21" xfId="0" applyFont="1" applyBorder="1" applyAlignment="1">
      <alignment horizontal="center" vertical="center" wrapText="1"/>
    </xf>
    <xf numFmtId="165" fontId="5" fillId="0" borderId="21" xfId="0" applyNumberFormat="1" applyFont="1" applyBorder="1" applyAlignment="1">
      <alignment vertical="center"/>
    </xf>
    <xf numFmtId="165" fontId="5" fillId="0" borderId="8" xfId="0" applyNumberFormat="1" applyFont="1" applyBorder="1"/>
    <xf numFmtId="164" fontId="5" fillId="0" borderId="12" xfId="0" applyNumberFormat="1" applyFont="1" applyBorder="1" applyAlignment="1">
      <alignment vertical="center"/>
    </xf>
    <xf numFmtId="164" fontId="3" fillId="0" borderId="18" xfId="0" applyNumberFormat="1" applyFont="1" applyBorder="1"/>
    <xf numFmtId="3" fontId="3" fillId="0" borderId="0" xfId="0" applyNumberFormat="1" applyFont="1" applyBorder="1" applyAlignment="1">
      <alignment vertic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/>
    </xf>
    <xf numFmtId="0" fontId="1" fillId="0" borderId="2" xfId="2" applyFont="1" applyFill="1" applyBorder="1" applyAlignment="1">
      <alignment wrapText="1"/>
    </xf>
    <xf numFmtId="0" fontId="1" fillId="0" borderId="2" xfId="2" applyFont="1" applyFill="1" applyBorder="1" applyAlignment="1">
      <alignment horizontal="right" wrapText="1"/>
    </xf>
  </cellXfs>
  <cellStyles count="3">
    <cellStyle name="Normal" xfId="0" builtinId="0"/>
    <cellStyle name="Normal_data" xfId="2"/>
    <cellStyle name="Normal_TOK_data" xfId="1"/>
  </cellStyles>
  <dxfs count="0"/>
  <tableStyles count="0" defaultTableStyle="TableStyleMedium9" defaultPivotStyle="PivotStyleLight16"/>
  <colors>
    <mruColors>
      <color rgb="FF99CC00"/>
      <color rgb="FFFF6600"/>
      <color rgb="FFFFCC00"/>
      <color rgb="FFFFCC99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56"/>
  <sheetViews>
    <sheetView tabSelected="1" workbookViewId="0">
      <selection activeCell="A22" sqref="A22"/>
    </sheetView>
  </sheetViews>
  <sheetFormatPr defaultRowHeight="14.4"/>
  <cols>
    <col min="1" max="1" width="24.77734375" customWidth="1"/>
    <col min="2" max="2" width="11.109375" customWidth="1"/>
    <col min="3" max="3" width="11.44140625" bestFit="1" customWidth="1"/>
    <col min="4" max="4" width="10.88671875" customWidth="1"/>
    <col min="6" max="6" width="10.88671875" customWidth="1"/>
    <col min="8" max="8" width="10.88671875" customWidth="1"/>
    <col min="9" max="9" width="10.6640625" customWidth="1"/>
    <col min="10" max="12" width="10.88671875" customWidth="1"/>
    <col min="14" max="14" width="10.88671875" customWidth="1"/>
  </cols>
  <sheetData>
    <row r="1" spans="1:33" ht="15.6">
      <c r="A1" s="2" t="s">
        <v>22</v>
      </c>
    </row>
    <row r="2" spans="1:33" ht="15.6">
      <c r="A2" s="2" t="s">
        <v>14</v>
      </c>
    </row>
    <row r="3" spans="1:33">
      <c r="A3" s="1" t="s">
        <v>15</v>
      </c>
      <c r="B3" s="33">
        <v>4933663.2739996398</v>
      </c>
    </row>
    <row r="4" spans="1:33">
      <c r="A4" s="1" t="s">
        <v>24</v>
      </c>
      <c r="B4" s="33">
        <f>SUM(data!D2:D200)</f>
        <v>2090852.3835501594</v>
      </c>
    </row>
    <row r="5" spans="1:33">
      <c r="A5" s="1"/>
      <c r="B5" s="6"/>
    </row>
    <row r="6" spans="1:33" ht="15.6">
      <c r="A6" s="2" t="s">
        <v>21</v>
      </c>
      <c r="B6" s="6"/>
    </row>
    <row r="7" spans="1:33" ht="15" thickBo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5" thickBot="1">
      <c r="A8" s="36" t="s">
        <v>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8"/>
      <c r="N8" s="39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>
      <c r="A9" s="40"/>
      <c r="B9" s="41"/>
      <c r="C9" s="48" t="s">
        <v>6</v>
      </c>
      <c r="D9" s="48"/>
      <c r="E9" s="49" t="s">
        <v>7</v>
      </c>
      <c r="F9" s="49"/>
      <c r="G9" s="50" t="s">
        <v>9</v>
      </c>
      <c r="H9" s="50"/>
      <c r="I9" s="51" t="s">
        <v>10</v>
      </c>
      <c r="J9" s="51"/>
      <c r="K9" s="41" t="s">
        <v>18</v>
      </c>
      <c r="L9" s="45"/>
      <c r="M9" s="46" t="s">
        <v>8</v>
      </c>
      <c r="N9" s="47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s="3" customFormat="1" ht="50.4" customHeight="1">
      <c r="A10" s="14" t="s">
        <v>0</v>
      </c>
      <c r="B10" s="12" t="s">
        <v>1</v>
      </c>
      <c r="C10" s="12" t="s">
        <v>16</v>
      </c>
      <c r="D10" s="13" t="s">
        <v>17</v>
      </c>
      <c r="E10" s="12" t="s">
        <v>16</v>
      </c>
      <c r="F10" s="13" t="s">
        <v>17</v>
      </c>
      <c r="G10" s="12" t="s">
        <v>16</v>
      </c>
      <c r="H10" s="13" t="s">
        <v>17</v>
      </c>
      <c r="I10" s="12" t="s">
        <v>16</v>
      </c>
      <c r="J10" s="13" t="s">
        <v>17</v>
      </c>
      <c r="K10" s="13" t="s">
        <v>19</v>
      </c>
      <c r="L10" s="28" t="s">
        <v>17</v>
      </c>
      <c r="M10" s="14" t="s">
        <v>16</v>
      </c>
      <c r="N10" s="15" t="s">
        <v>17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s="8" customFormat="1">
      <c r="A11" s="42" t="s">
        <v>12</v>
      </c>
      <c r="B11" s="9" t="s">
        <v>11</v>
      </c>
      <c r="C11" s="10">
        <f t="array" ref="C11">SUM(IF(data!A2:A200="21-40 years",IF(data!B2:B200="30-70%",IF(data!C2:C200="Light (&lt;11%)",data!D2:D200,0),0),0))</f>
        <v>7216.2600766155347</v>
      </c>
      <c r="D11" s="23">
        <f>C11/($K$20+$M$20)</f>
        <v>3.6397427017089879E-3</v>
      </c>
      <c r="E11" s="10">
        <f t="array" ref="E11">SUM(IF(data!A2:A200="21-40 years",IF(data!B2:B200="30-70%",IF(data!C2:C200="Moderate (11-30%)",data!D2:D200,0),0),0))</f>
        <v>3586.5861442800992</v>
      </c>
      <c r="F11" s="23">
        <f>E11/($K$20+$M$20)</f>
        <v>1.8090050253311526E-3</v>
      </c>
      <c r="G11" s="10">
        <f t="array" ref="G11">SUM(IF(data!A2:A200="21-40 years",IF(data!B2:B200="30-70%",IF(data!C2:C200="Severe (31-50%)",data!D2:D200,0),0),0))</f>
        <v>1713.2926445649782</v>
      </c>
      <c r="H11" s="23">
        <f>G11/($K$20+$M$20)</f>
        <v>8.6415183664940217E-4</v>
      </c>
      <c r="I11" s="10">
        <f t="array" ref="I11">SUM(IF(data!A2:A200="21-40 years",IF(data!B2:B200="30-70%",IF(data!C2:C200="Very Severe (&gt;50%)",data!D2:D200,0),0),0))</f>
        <v>14565.477247489856</v>
      </c>
      <c r="J11" s="23">
        <f>I11/($K$20+$M$20)</f>
        <v>7.3465464029289322E-3</v>
      </c>
      <c r="K11" s="11">
        <f>SUM(C11,E11,G11,I11)</f>
        <v>27081.616112950469</v>
      </c>
      <c r="L11" s="29">
        <f>K11/($K$20+$M$20)</f>
        <v>1.3659445966618475E-2</v>
      </c>
      <c r="M11" s="31">
        <f t="array" ref="M11">SUM(IF(data!A2:A200="21-40 years",IF(data!B2:B200="30-70%",IF(data!C2:C200="No Attack",data!D2:D200,0),0),0))</f>
        <v>8005.1291417181019</v>
      </c>
      <c r="N11" s="25">
        <f>M11/($K$20+$M$20)</f>
        <v>4.0376330759231208E-3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s="8" customFormat="1">
      <c r="A12" s="43"/>
      <c r="B12" s="9" t="s">
        <v>5</v>
      </c>
      <c r="C12" s="10">
        <f t="array" ref="C12">SUM(IF(data!A2:A200="21-40 years",IF(data!B2:B200="&gt;70%",IF(data!C2:C200="Light (&lt;11%)",data!D2:D200,0),0),0))</f>
        <v>13053.722868980822</v>
      </c>
      <c r="D12" s="23">
        <f>C12/($K$20+$M$20)</f>
        <v>6.584046588962205E-3</v>
      </c>
      <c r="E12" s="10">
        <f t="array" ref="E12">SUM(IF(data!A2:A200="21-40 years",IF(data!B2:B200="&gt;70%",IF(data!C2:C200="Moderate (11-30%)",data!D2:D200,0),0),0))</f>
        <v>5971.7220611933089</v>
      </c>
      <c r="F12" s="23">
        <f>E12/($K$20+$M$20)</f>
        <v>3.0120216785558237E-3</v>
      </c>
      <c r="G12" s="10">
        <f t="array" ref="G12">SUM(IF(data!A2:A200="21-40 years",IF(data!B2:B200="&gt;70%",IF(data!C2:C200="Severe (31-50%)",data!D2:D200,0),0),0))</f>
        <v>2815.9933995118754</v>
      </c>
      <c r="H12" s="23">
        <f>G12/($K$20+$M$20)</f>
        <v>1.42033287535572E-3</v>
      </c>
      <c r="I12" s="10">
        <f t="array" ref="I12">SUM(IF(data!A2:A200="21-40 years",IF(data!B2:B200="&gt;70%",IF(data!C2:C200="Very Severe (&gt;50%)",data!D2:D200,0),0),0))</f>
        <v>44348.479589463983</v>
      </c>
      <c r="J12" s="23">
        <f>I12/($K$20+$M$20)</f>
        <v>2.2368519593787564E-2</v>
      </c>
      <c r="K12" s="11">
        <f>SUM(C12,E12,G12,I12)</f>
        <v>66189.917919149986</v>
      </c>
      <c r="L12" s="29">
        <f>K12/($K$20+$M$20)</f>
        <v>3.3384920736661314E-2</v>
      </c>
      <c r="M12" s="31">
        <f t="array" ref="M12">SUM(IF(data!A2:A200="21-40 years",IF(data!B2:B200="&gt;70%",IF(data!C2:C200="No Attack",data!D2:D200,0),0),0))</f>
        <v>21342.001211871073</v>
      </c>
      <c r="N12" s="25">
        <f>M12/($K$20+$M$20)</f>
        <v>1.0764494672592811E-2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s="8" customFormat="1" ht="4.05" customHeight="1">
      <c r="A13" s="16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6"/>
      <c r="N13" s="19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s="8" customFormat="1">
      <c r="A14" s="44" t="s">
        <v>13</v>
      </c>
      <c r="B14" s="9" t="s">
        <v>11</v>
      </c>
      <c r="C14" s="10">
        <f t="array" ref="C14">SUM(IF(data!A2:A200="41-60 years",IF(data!B2:B200="30-70%",IF(data!C2:C200="Light (&lt;11%)",data!D2:D200,0),0),0))</f>
        <v>1349.3556607110495</v>
      </c>
      <c r="D14" s="23">
        <f>C14/($K$20+$M$20)</f>
        <v>6.8058902616300676E-4</v>
      </c>
      <c r="E14" s="10">
        <f t="array" ref="E14">SUM(IF(data!A2:A200="41-60 years",IF(data!B2:B200="30-70%",IF(data!C2:C200="Moderate (11-30%)",data!D2:D200,0),0),0))</f>
        <v>1229.8288539034329</v>
      </c>
      <c r="F14" s="23">
        <f>E14/($K$20+$M$20)</f>
        <v>6.203020051690736E-4</v>
      </c>
      <c r="G14" s="10">
        <f t="array" ref="G14">SUM(IF(data!A2:A200="41-60 years",IF(data!B2:B200="30-70%",IF(data!C2:C200="Severe (31-50%)",data!D2:D200,0),0),0))</f>
        <v>855.67067620421051</v>
      </c>
      <c r="H14" s="23">
        <f>G14/($K$20+$M$20)</f>
        <v>4.3158382121966842E-4</v>
      </c>
      <c r="I14" s="10">
        <f t="array" ref="I14">SUM(IF(data!A2:A200="41-60 years",IF(data!B2:B200="30-70%",IF(data!C2:C200="Very Severe (&gt;50%)",data!D2:D200,0),0),0))</f>
        <v>12467.045744226007</v>
      </c>
      <c r="J14" s="23">
        <f>I14/($K$20+$M$20)</f>
        <v>6.2881379381632112E-3</v>
      </c>
      <c r="K14" s="11">
        <f>SUM(C14,E14,G14,I14)</f>
        <v>15901.9009350447</v>
      </c>
      <c r="L14" s="29">
        <f>K14/($K$20+$M$20)</f>
        <v>8.0206127907149604E-3</v>
      </c>
      <c r="M14" s="31">
        <f t="array" ref="M14">SUM(IF(data!A2:A200="41-60 years",IF(data!B2:B200="30-70%",IF(data!C2:C200="No Attack",data!D2:D200,0),0),0))</f>
        <v>3754.5894399334702</v>
      </c>
      <c r="N14" s="25">
        <f>M14/($K$20+$M$20)</f>
        <v>1.8937426543419137E-3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s="8" customFormat="1">
      <c r="A15" s="43"/>
      <c r="B15" s="9" t="s">
        <v>5</v>
      </c>
      <c r="C15" s="10">
        <f t="array" ref="C15">SUM(IF(data!A2:A200="41-60 years",IF(data!B2:B200="&gt;70%",IF(data!C2:C200="Light (&lt;11%)",data!D2:D200,0),0),0))</f>
        <v>1427.7245347736505</v>
      </c>
      <c r="D15" s="23">
        <f>C15/($K$20+$M$20)</f>
        <v>7.2011677798764493E-4</v>
      </c>
      <c r="E15" s="10">
        <f t="array" ref="E15">SUM(IF(data!A2:A200="41-60 years",IF(data!B2:B200="&gt;70%",IF(data!C2:C200="Moderate (11-30%)",data!D2:D200,0),0),0))</f>
        <v>915.59659787423584</v>
      </c>
      <c r="F15" s="23">
        <f>E15/($K$20+$M$20)</f>
        <v>4.6180930280236053E-4</v>
      </c>
      <c r="G15" s="10">
        <f t="array" ref="G15">SUM(IF(data!A2:A200="41-60 years",IF(data!B2:B200="&gt;70%",IF(data!C2:C200="Severe (31-50%)",data!D2:D200,0),0),0))</f>
        <v>940.08824656634113</v>
      </c>
      <c r="H15" s="23">
        <f>G15/($K$20+$M$20)</f>
        <v>4.7416241904726719E-4</v>
      </c>
      <c r="I15" s="10">
        <f t="array" ref="I15">SUM(IF(data!A2:A200="41-60 years",IF(data!B2:B200="&gt;70%",IF(data!C2:C200="Very Severe (&gt;50%)",data!D2:D200,0),0),0))</f>
        <v>75325.253116475389</v>
      </c>
      <c r="J15" s="23">
        <f>I15/($K$20+$M$20)</f>
        <v>3.799260799558906E-2</v>
      </c>
      <c r="K15" s="11">
        <f>SUM(C15,E15,G15,I15)</f>
        <v>78608.662495689612</v>
      </c>
      <c r="L15" s="29">
        <f>K15/($K$20+$M$20)</f>
        <v>3.9648696495426329E-2</v>
      </c>
      <c r="M15" s="31">
        <f t="array" ref="M15">SUM(IF(data!A2:A200="41-60 years",IF(data!B2:B200="&gt;70%",IF(data!C2:C200="No Attack",data!D2:D200,0),0),0))</f>
        <v>2815.6402753661891</v>
      </c>
      <c r="N15" s="25">
        <f>M15/($K$20+$M$20)</f>
        <v>1.4201547663327061E-3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s="8" customFormat="1" ht="4.05" customHeight="1">
      <c r="A16" s="20"/>
      <c r="B16" s="18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6"/>
      <c r="N16" s="19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s="8" customFormat="1">
      <c r="A17" s="44" t="s">
        <v>4</v>
      </c>
      <c r="B17" s="9" t="s">
        <v>11</v>
      </c>
      <c r="C17" s="10">
        <f t="array" ref="C17">SUM(IF(data!A2:A200="&gt;60 years",IF(data!B2:B200="30-70%",IF(data!C2:C200="Light (&lt;11%)",data!D2:D200,0),0),0))</f>
        <v>9863.3021768681774</v>
      </c>
      <c r="D17" s="23">
        <f>C17/($K$20+$M$20)</f>
        <v>4.9748597932800058E-3</v>
      </c>
      <c r="E17" s="10">
        <f t="array" ref="E17">SUM(IF(data!A2:A200="&gt;60 years",IF(data!B2:B200="30-70%",IF(data!C2:C200="Moderate (11-30%)",data!D2:D200,0),0),0))</f>
        <v>8134.4195278186035</v>
      </c>
      <c r="F17" s="23">
        <f>E17/($K$20+$M$20)</f>
        <v>4.1028446584068746E-3</v>
      </c>
      <c r="G17" s="10">
        <f t="array" ref="G17">SUM(IF(data!A2:A200="&gt;60 years",IF(data!B2:B200="30-70%",IF(data!C2:C200="Severe (31-50%)",data!D2:D200,0),0),0))</f>
        <v>9107.3652398768681</v>
      </c>
      <c r="H17" s="23">
        <f>G17/($K$20+$M$20)</f>
        <v>4.5935797506880833E-3</v>
      </c>
      <c r="I17" s="10">
        <f t="array" ref="I17">SUM(IF(data!A2:A200="&gt;60 years",IF(data!B2:B200="30-70%",IF(data!C2:C200="Very Severe (&gt;50%)",data!D2:D200,0),0),0))</f>
        <v>195195.95641358825</v>
      </c>
      <c r="J17" s="23">
        <f>I17/($K$20+$M$20)</f>
        <v>9.8453083760345089E-2</v>
      </c>
      <c r="K17" s="11">
        <f>SUM(C17,E17,G17,I17)</f>
        <v>222301.04335815192</v>
      </c>
      <c r="L17" s="29">
        <f>K17/($K$20+$M$20)</f>
        <v>0.11212436796272006</v>
      </c>
      <c r="M17" s="31">
        <f t="array" ref="M17">SUM(IF(data!A2:A200="&gt;60 years",IF(data!B2:B200="30-70%",IF(data!C2:C200="No Attack",data!D2:D200,0),0),0))</f>
        <v>33488.502427553431</v>
      </c>
      <c r="N17" s="25">
        <f>M17/($K$20+$M$20)</f>
        <v>1.6890956119616211E-2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s="8" customFormat="1">
      <c r="A18" s="43"/>
      <c r="B18" s="9" t="s">
        <v>5</v>
      </c>
      <c r="C18" s="10">
        <f t="array" ref="C18">SUM(IF(data!A2:A200="&gt;60 years",IF(data!B2:B200="&gt;70%",IF(data!C2:C200="Light (&lt;11%)",data!D2:D200,0),0),0))</f>
        <v>9175.1708282164855</v>
      </c>
      <c r="D18" s="23">
        <f>C18/($K$20+$M$20)</f>
        <v>4.6277795844903531E-3</v>
      </c>
      <c r="E18" s="10">
        <f t="array" ref="E18">SUM(IF(data!A2:A200="&gt;60 years",IF(data!B2:B200="&gt;70%",IF(data!C2:C200="Moderate (11-30%)",data!D2:D200,0),0),0))</f>
        <v>13114.237457907035</v>
      </c>
      <c r="F18" s="23">
        <f>E18/($K$20+$M$20)</f>
        <v>6.6145689829796902E-3</v>
      </c>
      <c r="G18" s="10">
        <f t="array" ref="G18">SUM(IF(data!A2:A200="&gt;60 years",IF(data!B2:B200="&gt;70%",IF(data!C2:C200="Severe (31-50%)",data!D2:D200,0),0),0))</f>
        <v>23369.592192018354</v>
      </c>
      <c r="H18" s="23">
        <f>G18/($K$20+$M$20)</f>
        <v>1.1787172540863774E-2</v>
      </c>
      <c r="I18" s="10">
        <f t="array" ref="I18">SUM(IF(data!A2:A200="&gt;60 years",IF(data!B2:B200="&gt;70%",IF(data!C2:C200="Very Severe (&gt;50%)",data!D2:D200,0),0),0))</f>
        <v>1417956.411675995</v>
      </c>
      <c r="J18" s="23">
        <f>I18/($K$20+$M$20)</f>
        <v>0.71518992469014542</v>
      </c>
      <c r="K18" s="11">
        <f>SUM(C18,E18,G18,I18)</f>
        <v>1463615.4121541369</v>
      </c>
      <c r="L18" s="29">
        <f>K18/($K$20+$M$20)</f>
        <v>0.73821944579847931</v>
      </c>
      <c r="M18" s="31">
        <f t="array" ref="M18">SUM(IF(data!A2:A200="&gt;60 years",IF(data!B2:B200="&gt;70%",IF(data!C2:C200="No Attack",data!D2:D200,0),0),0))</f>
        <v>39524.761373062494</v>
      </c>
      <c r="N18" s="25">
        <f>M18/($K$20+$M$20)</f>
        <v>1.9935528960572695E-2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s="8" customFormat="1" ht="4.05" customHeight="1">
      <c r="A19" s="20"/>
      <c r="B19" s="18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6"/>
      <c r="N19" s="19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15" thickBot="1">
      <c r="A20" s="21" t="s">
        <v>20</v>
      </c>
      <c r="B20" s="22"/>
      <c r="C20" s="27">
        <f>SUM(C11:C18)</f>
        <v>42085.536146165716</v>
      </c>
      <c r="D20" s="26">
        <f>C20/($K$20+$M$20)</f>
        <v>2.1227134472592203E-2</v>
      </c>
      <c r="E20" s="27">
        <f>SUM(E11:E18)</f>
        <v>32952.390642976708</v>
      </c>
      <c r="F20" s="26">
        <f>E20/($K$20+$M$20)</f>
        <v>1.6620551653244973E-2</v>
      </c>
      <c r="G20" s="27">
        <f>SUM(G11:G18)</f>
        <v>38802.002398742625</v>
      </c>
      <c r="H20" s="26">
        <f>G20/($K$20+$M$20)</f>
        <v>1.9570983243823913E-2</v>
      </c>
      <c r="I20" s="27">
        <f>SUM(I11:I18)</f>
        <v>1759858.6237872385</v>
      </c>
      <c r="J20" s="26">
        <f>I20/($K$20+$M$20)</f>
        <v>0.88763882038095931</v>
      </c>
      <c r="K20" s="27">
        <f>SUM(K11:K18)</f>
        <v>1873698.5529751237</v>
      </c>
      <c r="L20" s="30">
        <f>SUM(L11:L18)</f>
        <v>0.94505748975062043</v>
      </c>
      <c r="M20" s="32">
        <f>SUM(M11:M18)</f>
        <v>108930.62386950475</v>
      </c>
      <c r="N20" s="24">
        <f>SUM(N11:N18)</f>
        <v>5.4942510249379461E-2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3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3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3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3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3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3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3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3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3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3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3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3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</sheetData>
  <mergeCells count="12">
    <mergeCell ref="A17:A18"/>
    <mergeCell ref="C9:D9"/>
    <mergeCell ref="E9:F9"/>
    <mergeCell ref="G9:H9"/>
    <mergeCell ref="I9:J9"/>
    <mergeCell ref="A8:L8"/>
    <mergeCell ref="M8:N8"/>
    <mergeCell ref="A9:B9"/>
    <mergeCell ref="A11:A12"/>
    <mergeCell ref="A14:A15"/>
    <mergeCell ref="K9:L9"/>
    <mergeCell ref="M9:N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9"/>
  <sheetViews>
    <sheetView topLeftCell="A87" workbookViewId="0">
      <selection activeCell="A112" sqref="A112"/>
    </sheetView>
  </sheetViews>
  <sheetFormatPr defaultColWidth="16.33203125" defaultRowHeight="14.4"/>
  <sheetData>
    <row r="1" spans="1:4">
      <c r="A1" s="52" t="s">
        <v>0</v>
      </c>
      <c r="B1" s="52" t="s">
        <v>1</v>
      </c>
      <c r="C1" s="52" t="s">
        <v>2</v>
      </c>
      <c r="D1" s="52" t="s">
        <v>3</v>
      </c>
    </row>
    <row r="2" spans="1:4">
      <c r="A2" s="53" t="s">
        <v>23</v>
      </c>
      <c r="B2" s="53" t="s">
        <v>5</v>
      </c>
      <c r="C2" s="53" t="s">
        <v>6</v>
      </c>
      <c r="D2" s="54">
        <v>8394.6149720663107</v>
      </c>
    </row>
    <row r="3" spans="1:4">
      <c r="A3" s="53" t="s">
        <v>23</v>
      </c>
      <c r="B3" s="53" t="s">
        <v>5</v>
      </c>
      <c r="C3" s="53" t="s">
        <v>6</v>
      </c>
      <c r="D3" s="54">
        <v>13355.834939321709</v>
      </c>
    </row>
    <row r="4" spans="1:4">
      <c r="A4" s="53" t="s">
        <v>23</v>
      </c>
      <c r="B4" s="53" t="s">
        <v>5</v>
      </c>
      <c r="C4" s="53" t="s">
        <v>6</v>
      </c>
      <c r="D4" s="54">
        <v>4.8132888184043154E-2</v>
      </c>
    </row>
    <row r="5" spans="1:4" ht="28.8">
      <c r="A5" s="53" t="s">
        <v>23</v>
      </c>
      <c r="B5" s="53" t="s">
        <v>5</v>
      </c>
      <c r="C5" s="53" t="s">
        <v>7</v>
      </c>
      <c r="D5" s="54">
        <v>1575.4283216593126</v>
      </c>
    </row>
    <row r="6" spans="1:4" ht="28.8">
      <c r="A6" s="53" t="s">
        <v>23</v>
      </c>
      <c r="B6" s="53" t="s">
        <v>5</v>
      </c>
      <c r="C6" s="53" t="s">
        <v>7</v>
      </c>
      <c r="D6" s="54">
        <v>5904.6067830040711</v>
      </c>
    </row>
    <row r="7" spans="1:4">
      <c r="A7" s="53" t="s">
        <v>23</v>
      </c>
      <c r="B7" s="53" t="s">
        <v>5</v>
      </c>
      <c r="C7" s="53" t="s">
        <v>8</v>
      </c>
      <c r="D7" s="54">
        <v>7275.1448437592899</v>
      </c>
    </row>
    <row r="8" spans="1:4">
      <c r="A8" s="53" t="s">
        <v>23</v>
      </c>
      <c r="B8" s="53" t="s">
        <v>5</v>
      </c>
      <c r="C8" s="53" t="s">
        <v>8</v>
      </c>
      <c r="D8" s="54">
        <v>6977.2562607440004</v>
      </c>
    </row>
    <row r="9" spans="1:4">
      <c r="A9" s="53" t="s">
        <v>23</v>
      </c>
      <c r="B9" s="53" t="s">
        <v>5</v>
      </c>
      <c r="C9" s="53" t="s">
        <v>8</v>
      </c>
      <c r="D9" s="54">
        <v>8300.2822336674853</v>
      </c>
    </row>
    <row r="10" spans="1:4">
      <c r="A10" s="53" t="s">
        <v>23</v>
      </c>
      <c r="B10" s="53" t="s">
        <v>5</v>
      </c>
      <c r="C10" s="53" t="s">
        <v>8</v>
      </c>
      <c r="D10" s="54">
        <v>4.8594072688984541E-5</v>
      </c>
    </row>
    <row r="11" spans="1:4">
      <c r="A11" s="53" t="s">
        <v>23</v>
      </c>
      <c r="B11" s="53" t="s">
        <v>5</v>
      </c>
      <c r="C11" s="53" t="s">
        <v>9</v>
      </c>
      <c r="D11" s="54">
        <v>244.94350534952665</v>
      </c>
    </row>
    <row r="12" spans="1:4">
      <c r="A12" s="53" t="s">
        <v>23</v>
      </c>
      <c r="B12" s="53" t="s">
        <v>5</v>
      </c>
      <c r="C12" s="53" t="s">
        <v>9</v>
      </c>
      <c r="D12" s="54">
        <v>1354.3845629733537</v>
      </c>
    </row>
    <row r="13" spans="1:4" ht="28.8">
      <c r="A13" s="53" t="s">
        <v>23</v>
      </c>
      <c r="B13" s="53" t="s">
        <v>5</v>
      </c>
      <c r="C13" s="53" t="s">
        <v>10</v>
      </c>
      <c r="D13" s="54">
        <v>2962.696002111421</v>
      </c>
    </row>
    <row r="14" spans="1:4" ht="28.8">
      <c r="A14" s="53" t="s">
        <v>23</v>
      </c>
      <c r="B14" s="53" t="s">
        <v>5</v>
      </c>
      <c r="C14" s="53" t="s">
        <v>10</v>
      </c>
      <c r="D14" s="54">
        <v>33771.156379651853</v>
      </c>
    </row>
    <row r="15" spans="1:4">
      <c r="A15" s="53" t="s">
        <v>23</v>
      </c>
      <c r="B15" s="53" t="s">
        <v>11</v>
      </c>
      <c r="C15" s="53" t="s">
        <v>6</v>
      </c>
      <c r="D15" s="54">
        <v>958.14236698263301</v>
      </c>
    </row>
    <row r="16" spans="1:4">
      <c r="A16" s="53" t="s">
        <v>23</v>
      </c>
      <c r="B16" s="53" t="s">
        <v>11</v>
      </c>
      <c r="C16" s="53" t="s">
        <v>6</v>
      </c>
      <c r="D16" s="54">
        <v>3549.4764577808269</v>
      </c>
    </row>
    <row r="17" spans="1:4" ht="28.8">
      <c r="A17" s="53" t="s">
        <v>23</v>
      </c>
      <c r="B17" s="53" t="s">
        <v>11</v>
      </c>
      <c r="C17" s="53" t="s">
        <v>7</v>
      </c>
      <c r="D17" s="54">
        <v>205.60305505408604</v>
      </c>
    </row>
    <row r="18" spans="1:4" ht="28.8">
      <c r="A18" s="53" t="s">
        <v>23</v>
      </c>
      <c r="B18" s="53" t="s">
        <v>11</v>
      </c>
      <c r="C18" s="53" t="s">
        <v>7</v>
      </c>
      <c r="D18" s="54">
        <v>989.91292670844234</v>
      </c>
    </row>
    <row r="19" spans="1:4">
      <c r="A19" s="53" t="s">
        <v>23</v>
      </c>
      <c r="B19" s="53" t="s">
        <v>11</v>
      </c>
      <c r="C19" s="53" t="s">
        <v>8</v>
      </c>
      <c r="D19" s="54">
        <v>3715.5164179586977</v>
      </c>
    </row>
    <row r="20" spans="1:4">
      <c r="A20" s="53" t="s">
        <v>23</v>
      </c>
      <c r="B20" s="53" t="s">
        <v>11</v>
      </c>
      <c r="C20" s="53" t="s">
        <v>8</v>
      </c>
      <c r="D20" s="54">
        <v>490.75813061180321</v>
      </c>
    </row>
    <row r="21" spans="1:4">
      <c r="A21" s="53" t="s">
        <v>23</v>
      </c>
      <c r="B21" s="53" t="s">
        <v>11</v>
      </c>
      <c r="C21" s="53" t="s">
        <v>8</v>
      </c>
      <c r="D21" s="54">
        <v>1419.6327782111198</v>
      </c>
    </row>
    <row r="22" spans="1:4">
      <c r="A22" s="53" t="s">
        <v>23</v>
      </c>
      <c r="B22" s="53" t="s">
        <v>11</v>
      </c>
      <c r="C22" s="53" t="s">
        <v>9</v>
      </c>
      <c r="D22" s="54">
        <v>56.312198189244903</v>
      </c>
    </row>
    <row r="23" spans="1:4">
      <c r="A23" s="53" t="s">
        <v>23</v>
      </c>
      <c r="B23" s="53" t="s">
        <v>11</v>
      </c>
      <c r="C23" s="53" t="s">
        <v>9</v>
      </c>
      <c r="D23" s="54">
        <v>458.60248302239211</v>
      </c>
    </row>
    <row r="24" spans="1:4">
      <c r="A24" s="53" t="s">
        <v>23</v>
      </c>
      <c r="B24" s="53" t="s">
        <v>11</v>
      </c>
      <c r="C24" s="53" t="s">
        <v>9</v>
      </c>
      <c r="D24" s="54">
        <v>9.9533622743561754</v>
      </c>
    </row>
    <row r="25" spans="1:4" ht="28.8">
      <c r="A25" s="53" t="s">
        <v>23</v>
      </c>
      <c r="B25" s="53" t="s">
        <v>11</v>
      </c>
      <c r="C25" s="53" t="s">
        <v>10</v>
      </c>
      <c r="D25" s="54">
        <v>855.7441731624325</v>
      </c>
    </row>
    <row r="26" spans="1:4" ht="28.8">
      <c r="A26" s="53" t="s">
        <v>23</v>
      </c>
      <c r="B26" s="53" t="s">
        <v>11</v>
      </c>
      <c r="C26" s="53" t="s">
        <v>10</v>
      </c>
      <c r="D26" s="54">
        <v>5397.1553697846766</v>
      </c>
    </row>
    <row r="27" spans="1:4">
      <c r="A27" s="53" t="s">
        <v>4</v>
      </c>
      <c r="B27" s="53" t="s">
        <v>5</v>
      </c>
      <c r="C27" s="53" t="s">
        <v>6</v>
      </c>
      <c r="D27" s="54">
        <v>3479.773250557239</v>
      </c>
    </row>
    <row r="28" spans="1:4">
      <c r="A28" s="53" t="s">
        <v>4</v>
      </c>
      <c r="B28" s="53" t="s">
        <v>5</v>
      </c>
      <c r="C28" s="53" t="s">
        <v>6</v>
      </c>
      <c r="D28" s="54">
        <v>5589.2385461621552</v>
      </c>
    </row>
    <row r="29" spans="1:4">
      <c r="A29" s="53" t="s">
        <v>4</v>
      </c>
      <c r="B29" s="53" t="s">
        <v>5</v>
      </c>
      <c r="C29" s="53" t="s">
        <v>6</v>
      </c>
      <c r="D29" s="54">
        <v>106.15903149709078</v>
      </c>
    </row>
    <row r="30" spans="1:4" ht="28.8">
      <c r="A30" s="53" t="s">
        <v>4</v>
      </c>
      <c r="B30" s="53" t="s">
        <v>5</v>
      </c>
      <c r="C30" s="53" t="s">
        <v>7</v>
      </c>
      <c r="D30" s="54">
        <v>7382.1963196377319</v>
      </c>
    </row>
    <row r="31" spans="1:4" ht="28.8">
      <c r="A31" s="53" t="s">
        <v>4</v>
      </c>
      <c r="B31" s="53" t="s">
        <v>5</v>
      </c>
      <c r="C31" s="53" t="s">
        <v>7</v>
      </c>
      <c r="D31" s="54">
        <v>5481.5018401448378</v>
      </c>
    </row>
    <row r="32" spans="1:4" ht="28.8">
      <c r="A32" s="53" t="s">
        <v>4</v>
      </c>
      <c r="B32" s="53" t="s">
        <v>5</v>
      </c>
      <c r="C32" s="53" t="s">
        <v>7</v>
      </c>
      <c r="D32" s="54">
        <v>250.53929812446526</v>
      </c>
    </row>
    <row r="33" spans="1:4">
      <c r="A33" s="53" t="s">
        <v>4</v>
      </c>
      <c r="B33" s="53" t="s">
        <v>5</v>
      </c>
      <c r="C33" s="53" t="s">
        <v>8</v>
      </c>
      <c r="D33" s="54">
        <v>32378.788164708476</v>
      </c>
    </row>
    <row r="34" spans="1:4">
      <c r="A34" s="53" t="s">
        <v>4</v>
      </c>
      <c r="B34" s="53" t="s">
        <v>5</v>
      </c>
      <c r="C34" s="53" t="s">
        <v>8</v>
      </c>
      <c r="D34" s="54">
        <v>4952.71805101271</v>
      </c>
    </row>
    <row r="35" spans="1:4">
      <c r="A35" s="53" t="s">
        <v>4</v>
      </c>
      <c r="B35" s="53" t="s">
        <v>5</v>
      </c>
      <c r="C35" s="53" t="s">
        <v>8</v>
      </c>
      <c r="D35" s="54">
        <v>2148.3744766463556</v>
      </c>
    </row>
    <row r="36" spans="1:4">
      <c r="A36" s="53" t="s">
        <v>4</v>
      </c>
      <c r="B36" s="53" t="s">
        <v>5</v>
      </c>
      <c r="C36" s="53" t="s">
        <v>8</v>
      </c>
      <c r="D36" s="54">
        <v>44.880680694953618</v>
      </c>
    </row>
    <row r="37" spans="1:4">
      <c r="A37" s="53" t="s">
        <v>4</v>
      </c>
      <c r="B37" s="53" t="s">
        <v>5</v>
      </c>
      <c r="C37" s="53" t="s">
        <v>9</v>
      </c>
      <c r="D37" s="54">
        <v>13195.664505844323</v>
      </c>
    </row>
    <row r="38" spans="1:4">
      <c r="A38" s="53" t="s">
        <v>4</v>
      </c>
      <c r="B38" s="53" t="s">
        <v>5</v>
      </c>
      <c r="C38" s="53" t="s">
        <v>9</v>
      </c>
      <c r="D38" s="54">
        <v>9526.0802307617632</v>
      </c>
    </row>
    <row r="39" spans="1:4">
      <c r="A39" s="53" t="s">
        <v>4</v>
      </c>
      <c r="B39" s="53" t="s">
        <v>5</v>
      </c>
      <c r="C39" s="53" t="s">
        <v>9</v>
      </c>
      <c r="D39" s="54">
        <v>647.84745541226471</v>
      </c>
    </row>
    <row r="40" spans="1:4" ht="28.8">
      <c r="A40" s="53" t="s">
        <v>4</v>
      </c>
      <c r="B40" s="53" t="s">
        <v>5</v>
      </c>
      <c r="C40" s="53" t="s">
        <v>10</v>
      </c>
      <c r="D40" s="54">
        <v>1113421.3953437491</v>
      </c>
    </row>
    <row r="41" spans="1:4" ht="28.8">
      <c r="A41" s="53" t="s">
        <v>4</v>
      </c>
      <c r="B41" s="53" t="s">
        <v>5</v>
      </c>
      <c r="C41" s="53" t="s">
        <v>10</v>
      </c>
      <c r="D41" s="54">
        <v>282110.6112263315</v>
      </c>
    </row>
    <row r="42" spans="1:4" ht="28.8">
      <c r="A42" s="53" t="s">
        <v>4</v>
      </c>
      <c r="B42" s="53" t="s">
        <v>5</v>
      </c>
      <c r="C42" s="53" t="s">
        <v>10</v>
      </c>
      <c r="D42" s="54">
        <v>22424.405105914426</v>
      </c>
    </row>
    <row r="43" spans="1:4">
      <c r="A43" s="53" t="s">
        <v>4</v>
      </c>
      <c r="B43" s="53" t="s">
        <v>11</v>
      </c>
      <c r="C43" s="53" t="s">
        <v>6</v>
      </c>
      <c r="D43" s="54">
        <v>4916.2780618446186</v>
      </c>
    </row>
    <row r="44" spans="1:4">
      <c r="A44" s="53" t="s">
        <v>4</v>
      </c>
      <c r="B44" s="53" t="s">
        <v>11</v>
      </c>
      <c r="C44" s="53" t="s">
        <v>6</v>
      </c>
      <c r="D44" s="54">
        <v>4738.5426227799389</v>
      </c>
    </row>
    <row r="45" spans="1:4">
      <c r="A45" s="53" t="s">
        <v>4</v>
      </c>
      <c r="B45" s="53" t="s">
        <v>11</v>
      </c>
      <c r="C45" s="53" t="s">
        <v>6</v>
      </c>
      <c r="D45" s="54">
        <v>208.4814922436193</v>
      </c>
    </row>
    <row r="46" spans="1:4" ht="28.8">
      <c r="A46" s="53" t="s">
        <v>4</v>
      </c>
      <c r="B46" s="53" t="s">
        <v>11</v>
      </c>
      <c r="C46" s="53" t="s">
        <v>7</v>
      </c>
      <c r="D46" s="54">
        <v>3771.8014153343652</v>
      </c>
    </row>
    <row r="47" spans="1:4" ht="28.8">
      <c r="A47" s="53" t="s">
        <v>4</v>
      </c>
      <c r="B47" s="53" t="s">
        <v>11</v>
      </c>
      <c r="C47" s="53" t="s">
        <v>7</v>
      </c>
      <c r="D47" s="54">
        <v>3729.7164343767972</v>
      </c>
    </row>
    <row r="48" spans="1:4" ht="28.8">
      <c r="A48" s="53" t="s">
        <v>4</v>
      </c>
      <c r="B48" s="53" t="s">
        <v>11</v>
      </c>
      <c r="C48" s="53" t="s">
        <v>7</v>
      </c>
      <c r="D48" s="54">
        <v>632.90167810744072</v>
      </c>
    </row>
    <row r="49" spans="1:4">
      <c r="A49" s="53" t="s">
        <v>4</v>
      </c>
      <c r="B49" s="53" t="s">
        <v>11</v>
      </c>
      <c r="C49" s="53" t="s">
        <v>8</v>
      </c>
      <c r="D49" s="54">
        <v>30371.574141139336</v>
      </c>
    </row>
    <row r="50" spans="1:4">
      <c r="A50" s="53" t="s">
        <v>4</v>
      </c>
      <c r="B50" s="53" t="s">
        <v>11</v>
      </c>
      <c r="C50" s="53" t="s">
        <v>8</v>
      </c>
      <c r="D50" s="54">
        <v>2014.2956211753185</v>
      </c>
    </row>
    <row r="51" spans="1:4">
      <c r="A51" s="53" t="s">
        <v>4</v>
      </c>
      <c r="B51" s="53" t="s">
        <v>11</v>
      </c>
      <c r="C51" s="53" t="s">
        <v>8</v>
      </c>
      <c r="D51" s="54">
        <v>1064.7874256196922</v>
      </c>
    </row>
    <row r="52" spans="1:4">
      <c r="A52" s="53" t="s">
        <v>4</v>
      </c>
      <c r="B52" s="53" t="s">
        <v>11</v>
      </c>
      <c r="C52" s="53" t="s">
        <v>8</v>
      </c>
      <c r="D52" s="54">
        <v>37.845239619083003</v>
      </c>
    </row>
    <row r="53" spans="1:4">
      <c r="A53" s="53" t="s">
        <v>4</v>
      </c>
      <c r="B53" s="53" t="s">
        <v>11</v>
      </c>
      <c r="C53" s="53" t="s">
        <v>9</v>
      </c>
      <c r="D53" s="54">
        <v>4913.8874001045451</v>
      </c>
    </row>
    <row r="54" spans="1:4">
      <c r="A54" s="53" t="s">
        <v>4</v>
      </c>
      <c r="B54" s="53" t="s">
        <v>11</v>
      </c>
      <c r="C54" s="53" t="s">
        <v>9</v>
      </c>
      <c r="D54" s="54">
        <v>4116.7949131683818</v>
      </c>
    </row>
    <row r="55" spans="1:4">
      <c r="A55" s="53" t="s">
        <v>4</v>
      </c>
      <c r="B55" s="53" t="s">
        <v>11</v>
      </c>
      <c r="C55" s="53" t="s">
        <v>9</v>
      </c>
      <c r="D55" s="54">
        <v>76.68292660394205</v>
      </c>
    </row>
    <row r="56" spans="1:4" ht="28.8">
      <c r="A56" s="53" t="s">
        <v>4</v>
      </c>
      <c r="B56" s="53" t="s">
        <v>11</v>
      </c>
      <c r="C56" s="53" t="s">
        <v>10</v>
      </c>
      <c r="D56" s="54">
        <v>104549.04714195429</v>
      </c>
    </row>
    <row r="57" spans="1:4" ht="28.8">
      <c r="A57" s="53" t="s">
        <v>4</v>
      </c>
      <c r="B57" s="53" t="s">
        <v>11</v>
      </c>
      <c r="C57" s="53" t="s">
        <v>10</v>
      </c>
      <c r="D57" s="54">
        <v>84772.647424611117</v>
      </c>
    </row>
    <row r="58" spans="1:4" ht="28.8">
      <c r="A58" s="53" t="s">
        <v>4</v>
      </c>
      <c r="B58" s="53" t="s">
        <v>11</v>
      </c>
      <c r="C58" s="53" t="s">
        <v>10</v>
      </c>
      <c r="D58" s="54">
        <v>5874.2618470228554</v>
      </c>
    </row>
    <row r="59" spans="1:4">
      <c r="A59" s="53" t="s">
        <v>12</v>
      </c>
      <c r="B59" s="53" t="s">
        <v>5</v>
      </c>
      <c r="C59" s="53" t="s">
        <v>6</v>
      </c>
      <c r="D59" s="54">
        <v>2788.5273789095436</v>
      </c>
    </row>
    <row r="60" spans="1:4">
      <c r="A60" s="53" t="s">
        <v>12</v>
      </c>
      <c r="B60" s="53" t="s">
        <v>5</v>
      </c>
      <c r="C60" s="53" t="s">
        <v>6</v>
      </c>
      <c r="D60" s="54">
        <v>10265.195490071279</v>
      </c>
    </row>
    <row r="61" spans="1:4" ht="28.8">
      <c r="A61" s="53" t="s">
        <v>12</v>
      </c>
      <c r="B61" s="53" t="s">
        <v>5</v>
      </c>
      <c r="C61" s="53" t="s">
        <v>7</v>
      </c>
      <c r="D61" s="54">
        <v>1954.3333079997897</v>
      </c>
    </row>
    <row r="62" spans="1:4" ht="28.8">
      <c r="A62" s="53" t="s">
        <v>12</v>
      </c>
      <c r="B62" s="53" t="s">
        <v>5</v>
      </c>
      <c r="C62" s="53" t="s">
        <v>7</v>
      </c>
      <c r="D62" s="54">
        <v>3956.6014998287133</v>
      </c>
    </row>
    <row r="63" spans="1:4" ht="28.8">
      <c r="A63" s="53" t="s">
        <v>12</v>
      </c>
      <c r="B63" s="53" t="s">
        <v>5</v>
      </c>
      <c r="C63" s="53" t="s">
        <v>7</v>
      </c>
      <c r="D63" s="54">
        <v>60.787253364805956</v>
      </c>
    </row>
    <row r="64" spans="1:4">
      <c r="A64" s="53" t="s">
        <v>12</v>
      </c>
      <c r="B64" s="53" t="s">
        <v>5</v>
      </c>
      <c r="C64" s="53" t="s">
        <v>8</v>
      </c>
      <c r="D64" s="54">
        <v>8759.0888873752228</v>
      </c>
    </row>
    <row r="65" spans="1:4">
      <c r="A65" s="53" t="s">
        <v>12</v>
      </c>
      <c r="B65" s="53" t="s">
        <v>5</v>
      </c>
      <c r="C65" s="53" t="s">
        <v>8</v>
      </c>
      <c r="D65" s="54">
        <v>2662.0342376602002</v>
      </c>
    </row>
    <row r="66" spans="1:4">
      <c r="A66" s="53" t="s">
        <v>12</v>
      </c>
      <c r="B66" s="53" t="s">
        <v>5</v>
      </c>
      <c r="C66" s="53" t="s">
        <v>8</v>
      </c>
      <c r="D66" s="54">
        <v>9920.878086835648</v>
      </c>
    </row>
    <row r="67" spans="1:4">
      <c r="A67" s="53" t="s">
        <v>12</v>
      </c>
      <c r="B67" s="53" t="s">
        <v>5</v>
      </c>
      <c r="C67" s="53" t="s">
        <v>9</v>
      </c>
      <c r="D67" s="54">
        <v>1628.9389080678784</v>
      </c>
    </row>
    <row r="68" spans="1:4">
      <c r="A68" s="53" t="s">
        <v>12</v>
      </c>
      <c r="B68" s="53" t="s">
        <v>5</v>
      </c>
      <c r="C68" s="53" t="s">
        <v>9</v>
      </c>
      <c r="D68" s="54">
        <v>1187.054491443997</v>
      </c>
    </row>
    <row r="69" spans="1:4" ht="28.8">
      <c r="A69" s="53" t="s">
        <v>12</v>
      </c>
      <c r="B69" s="53" t="s">
        <v>5</v>
      </c>
      <c r="C69" s="53" t="s">
        <v>10</v>
      </c>
      <c r="D69" s="54">
        <v>23130.541398992493</v>
      </c>
    </row>
    <row r="70" spans="1:4" ht="28.8">
      <c r="A70" s="53" t="s">
        <v>12</v>
      </c>
      <c r="B70" s="53" t="s">
        <v>5</v>
      </c>
      <c r="C70" s="53" t="s">
        <v>10</v>
      </c>
      <c r="D70" s="54">
        <v>21008.825434086019</v>
      </c>
    </row>
    <row r="71" spans="1:4" ht="28.8">
      <c r="A71" s="53" t="s">
        <v>12</v>
      </c>
      <c r="B71" s="53" t="s">
        <v>5</v>
      </c>
      <c r="C71" s="53" t="s">
        <v>10</v>
      </c>
      <c r="D71" s="54">
        <v>209.11275638546692</v>
      </c>
    </row>
    <row r="72" spans="1:4">
      <c r="A72" s="53" t="s">
        <v>12</v>
      </c>
      <c r="B72" s="53" t="s">
        <v>11</v>
      </c>
      <c r="C72" s="53" t="s">
        <v>6</v>
      </c>
      <c r="D72" s="54">
        <v>702.7058562815065</v>
      </c>
    </row>
    <row r="73" spans="1:4">
      <c r="A73" s="53" t="s">
        <v>12</v>
      </c>
      <c r="B73" s="53" t="s">
        <v>11</v>
      </c>
      <c r="C73" s="53" t="s">
        <v>6</v>
      </c>
      <c r="D73" s="54">
        <v>6513.5542203340283</v>
      </c>
    </row>
    <row r="74" spans="1:4" ht="28.8">
      <c r="A74" s="53" t="s">
        <v>12</v>
      </c>
      <c r="B74" s="53" t="s">
        <v>11</v>
      </c>
      <c r="C74" s="53" t="s">
        <v>7</v>
      </c>
      <c r="D74" s="54">
        <v>1061.5781050195862</v>
      </c>
    </row>
    <row r="75" spans="1:4" ht="28.8">
      <c r="A75" s="53" t="s">
        <v>12</v>
      </c>
      <c r="B75" s="53" t="s">
        <v>11</v>
      </c>
      <c r="C75" s="53" t="s">
        <v>7</v>
      </c>
      <c r="D75" s="54">
        <v>2525.0077219751133</v>
      </c>
    </row>
    <row r="76" spans="1:4" ht="28.8">
      <c r="A76" s="53" t="s">
        <v>12</v>
      </c>
      <c r="B76" s="53" t="s">
        <v>11</v>
      </c>
      <c r="C76" s="53" t="s">
        <v>7</v>
      </c>
      <c r="D76" s="54">
        <v>3.1728539970110202E-4</v>
      </c>
    </row>
    <row r="77" spans="1:4">
      <c r="A77" s="53" t="s">
        <v>12</v>
      </c>
      <c r="B77" s="53" t="s">
        <v>11</v>
      </c>
      <c r="C77" s="53" t="s">
        <v>8</v>
      </c>
      <c r="D77" s="54">
        <v>3907.3134963011462</v>
      </c>
    </row>
    <row r="78" spans="1:4">
      <c r="A78" s="53" t="s">
        <v>12</v>
      </c>
      <c r="B78" s="53" t="s">
        <v>11</v>
      </c>
      <c r="C78" s="53" t="s">
        <v>8</v>
      </c>
      <c r="D78" s="54">
        <v>493.40472110681247</v>
      </c>
    </row>
    <row r="79" spans="1:4">
      <c r="A79" s="53" t="s">
        <v>12</v>
      </c>
      <c r="B79" s="53" t="s">
        <v>11</v>
      </c>
      <c r="C79" s="53" t="s">
        <v>8</v>
      </c>
      <c r="D79" s="54">
        <v>3604.4109243101434</v>
      </c>
    </row>
    <row r="80" spans="1:4">
      <c r="A80" s="53" t="s">
        <v>12</v>
      </c>
      <c r="B80" s="53" t="s">
        <v>11</v>
      </c>
      <c r="C80" s="53" t="s">
        <v>9</v>
      </c>
      <c r="D80" s="54">
        <v>724.20770711617786</v>
      </c>
    </row>
    <row r="81" spans="1:4">
      <c r="A81" s="53" t="s">
        <v>12</v>
      </c>
      <c r="B81" s="53" t="s">
        <v>11</v>
      </c>
      <c r="C81" s="53" t="s">
        <v>9</v>
      </c>
      <c r="D81" s="54">
        <v>989.08493744880025</v>
      </c>
    </row>
    <row r="82" spans="1:4" ht="28.8">
      <c r="A82" s="53" t="s">
        <v>12</v>
      </c>
      <c r="B82" s="53" t="s">
        <v>11</v>
      </c>
      <c r="C82" s="53" t="s">
        <v>10</v>
      </c>
      <c r="D82" s="54">
        <v>7701.8987375203333</v>
      </c>
    </row>
    <row r="83" spans="1:4" ht="28.8">
      <c r="A83" s="53" t="s">
        <v>12</v>
      </c>
      <c r="B83" s="53" t="s">
        <v>11</v>
      </c>
      <c r="C83" s="53" t="s">
        <v>10</v>
      </c>
      <c r="D83" s="54">
        <v>6846.267239722757</v>
      </c>
    </row>
    <row r="84" spans="1:4" ht="28.8">
      <c r="A84" s="53" t="s">
        <v>12</v>
      </c>
      <c r="B84" s="53" t="s">
        <v>11</v>
      </c>
      <c r="C84" s="53" t="s">
        <v>10</v>
      </c>
      <c r="D84" s="54">
        <v>17.31127024676606</v>
      </c>
    </row>
    <row r="85" spans="1:4">
      <c r="A85" s="53" t="s">
        <v>13</v>
      </c>
      <c r="B85" s="53" t="s">
        <v>5</v>
      </c>
      <c r="C85" s="53" t="s">
        <v>6</v>
      </c>
      <c r="D85" s="54">
        <v>808.76180942157885</v>
      </c>
    </row>
    <row r="86" spans="1:4">
      <c r="A86" s="53" t="s">
        <v>13</v>
      </c>
      <c r="B86" s="53" t="s">
        <v>5</v>
      </c>
      <c r="C86" s="53" t="s">
        <v>6</v>
      </c>
      <c r="D86" s="54">
        <v>358.37932801240987</v>
      </c>
    </row>
    <row r="87" spans="1:4">
      <c r="A87" s="53" t="s">
        <v>13</v>
      </c>
      <c r="B87" s="53" t="s">
        <v>5</v>
      </c>
      <c r="C87" s="53" t="s">
        <v>6</v>
      </c>
      <c r="D87" s="54">
        <v>260.58339733966187</v>
      </c>
    </row>
    <row r="88" spans="1:4" ht="28.8">
      <c r="A88" s="53" t="s">
        <v>13</v>
      </c>
      <c r="B88" s="53" t="s">
        <v>5</v>
      </c>
      <c r="C88" s="53" t="s">
        <v>7</v>
      </c>
      <c r="D88" s="54">
        <v>263.4538424410955</v>
      </c>
    </row>
    <row r="89" spans="1:4" ht="28.8">
      <c r="A89" s="53" t="s">
        <v>13</v>
      </c>
      <c r="B89" s="53" t="s">
        <v>5</v>
      </c>
      <c r="C89" s="53" t="s">
        <v>7</v>
      </c>
      <c r="D89" s="54">
        <v>606.86932766338009</v>
      </c>
    </row>
    <row r="90" spans="1:4" ht="28.8">
      <c r="A90" s="53" t="s">
        <v>13</v>
      </c>
      <c r="B90" s="53" t="s">
        <v>5</v>
      </c>
      <c r="C90" s="53" t="s">
        <v>7</v>
      </c>
      <c r="D90" s="54">
        <v>45.273427769760247</v>
      </c>
    </row>
    <row r="91" spans="1:4">
      <c r="A91" s="53" t="s">
        <v>13</v>
      </c>
      <c r="B91" s="53" t="s">
        <v>5</v>
      </c>
      <c r="C91" s="53" t="s">
        <v>8</v>
      </c>
      <c r="D91" s="54">
        <v>2305.1244009171269</v>
      </c>
    </row>
    <row r="92" spans="1:4">
      <c r="A92" s="53" t="s">
        <v>13</v>
      </c>
      <c r="B92" s="53" t="s">
        <v>5</v>
      </c>
      <c r="C92" s="53" t="s">
        <v>8</v>
      </c>
      <c r="D92" s="54">
        <v>401.22500406907562</v>
      </c>
    </row>
    <row r="93" spans="1:4">
      <c r="A93" s="53" t="s">
        <v>13</v>
      </c>
      <c r="B93" s="53" t="s">
        <v>5</v>
      </c>
      <c r="C93" s="53" t="s">
        <v>8</v>
      </c>
      <c r="D93" s="54">
        <v>109.2908703799866</v>
      </c>
    </row>
    <row r="94" spans="1:4">
      <c r="A94" s="53" t="s">
        <v>13</v>
      </c>
      <c r="B94" s="53" t="s">
        <v>5</v>
      </c>
      <c r="C94" s="53" t="s">
        <v>9</v>
      </c>
      <c r="D94" s="54">
        <v>575.54308727642388</v>
      </c>
    </row>
    <row r="95" spans="1:4">
      <c r="A95" s="53" t="s">
        <v>13</v>
      </c>
      <c r="B95" s="53" t="s">
        <v>5</v>
      </c>
      <c r="C95" s="53" t="s">
        <v>9</v>
      </c>
      <c r="D95" s="54">
        <v>363.18375815554856</v>
      </c>
    </row>
    <row r="96" spans="1:4">
      <c r="A96" s="53" t="s">
        <v>13</v>
      </c>
      <c r="B96" s="53" t="s">
        <v>5</v>
      </c>
      <c r="C96" s="53" t="s">
        <v>9</v>
      </c>
      <c r="D96" s="54">
        <v>1.3614011343687404</v>
      </c>
    </row>
    <row r="97" spans="1:4" ht="28.8">
      <c r="A97" s="53" t="s">
        <v>13</v>
      </c>
      <c r="B97" s="53" t="s">
        <v>5</v>
      </c>
      <c r="C97" s="53" t="s">
        <v>10</v>
      </c>
      <c r="D97" s="54">
        <v>53406.443289926559</v>
      </c>
    </row>
    <row r="98" spans="1:4" ht="28.8">
      <c r="A98" s="53" t="s">
        <v>13</v>
      </c>
      <c r="B98" s="53" t="s">
        <v>5</v>
      </c>
      <c r="C98" s="53" t="s">
        <v>10</v>
      </c>
      <c r="D98" s="54">
        <v>20649.415929135055</v>
      </c>
    </row>
    <row r="99" spans="1:4" ht="28.8">
      <c r="A99" s="53" t="s">
        <v>13</v>
      </c>
      <c r="B99" s="53" t="s">
        <v>5</v>
      </c>
      <c r="C99" s="53" t="s">
        <v>10</v>
      </c>
      <c r="D99" s="54">
        <v>1269.3938974137714</v>
      </c>
    </row>
    <row r="100" spans="1:4">
      <c r="A100" s="53" t="s">
        <v>13</v>
      </c>
      <c r="B100" s="53" t="s">
        <v>11</v>
      </c>
      <c r="C100" s="53" t="s">
        <v>6</v>
      </c>
      <c r="D100" s="54">
        <v>251.74142227835438</v>
      </c>
    </row>
    <row r="101" spans="1:4">
      <c r="A101" s="53" t="s">
        <v>13</v>
      </c>
      <c r="B101" s="53" t="s">
        <v>11</v>
      </c>
      <c r="C101" s="53" t="s">
        <v>6</v>
      </c>
      <c r="D101" s="54">
        <v>1097.6142384326952</v>
      </c>
    </row>
    <row r="102" spans="1:4" ht="28.8">
      <c r="A102" s="53" t="s">
        <v>13</v>
      </c>
      <c r="B102" s="53" t="s">
        <v>11</v>
      </c>
      <c r="C102" s="53" t="s">
        <v>7</v>
      </c>
      <c r="D102" s="54">
        <v>292.17503113961334</v>
      </c>
    </row>
    <row r="103" spans="1:4" ht="28.8">
      <c r="A103" s="53" t="s">
        <v>13</v>
      </c>
      <c r="B103" s="53" t="s">
        <v>11</v>
      </c>
      <c r="C103" s="53" t="s">
        <v>7</v>
      </c>
      <c r="D103" s="54">
        <v>937.65382276381945</v>
      </c>
    </row>
    <row r="104" spans="1:4">
      <c r="A104" s="53" t="s">
        <v>13</v>
      </c>
      <c r="B104" s="53" t="s">
        <v>11</v>
      </c>
      <c r="C104" s="53" t="s">
        <v>8</v>
      </c>
      <c r="D104" s="54">
        <v>2641.1894282105386</v>
      </c>
    </row>
    <row r="105" spans="1:4">
      <c r="A105" s="53" t="s">
        <v>13</v>
      </c>
      <c r="B105" s="53" t="s">
        <v>11</v>
      </c>
      <c r="C105" s="53" t="s">
        <v>8</v>
      </c>
      <c r="D105" s="54">
        <v>366.67180993729721</v>
      </c>
    </row>
    <row r="106" spans="1:4">
      <c r="A106" s="53" t="s">
        <v>13</v>
      </c>
      <c r="B106" s="53" t="s">
        <v>11</v>
      </c>
      <c r="C106" s="53" t="s">
        <v>8</v>
      </c>
      <c r="D106" s="54">
        <v>746.72820178563416</v>
      </c>
    </row>
    <row r="107" spans="1:4">
      <c r="A107" s="53" t="s">
        <v>13</v>
      </c>
      <c r="B107" s="53" t="s">
        <v>11</v>
      </c>
      <c r="C107" s="53" t="s">
        <v>9</v>
      </c>
      <c r="D107" s="54">
        <v>151.16838206146465</v>
      </c>
    </row>
    <row r="108" spans="1:4">
      <c r="A108" s="53" t="s">
        <v>13</v>
      </c>
      <c r="B108" s="53" t="s">
        <v>11</v>
      </c>
      <c r="C108" s="53" t="s">
        <v>9</v>
      </c>
      <c r="D108" s="54">
        <v>697.13658257224211</v>
      </c>
    </row>
    <row r="109" spans="1:4">
      <c r="A109" s="53" t="s">
        <v>13</v>
      </c>
      <c r="B109" s="53" t="s">
        <v>11</v>
      </c>
      <c r="C109" s="53" t="s">
        <v>9</v>
      </c>
      <c r="D109" s="54">
        <v>7.3657115705037457</v>
      </c>
    </row>
    <row r="110" spans="1:4" ht="28.8">
      <c r="A110" s="53" t="s">
        <v>13</v>
      </c>
      <c r="B110" s="53" t="s">
        <v>11</v>
      </c>
      <c r="C110" s="53" t="s">
        <v>10</v>
      </c>
      <c r="D110" s="54">
        <v>6752.9356237989823</v>
      </c>
    </row>
    <row r="111" spans="1:4" ht="28.8">
      <c r="A111" s="53" t="s">
        <v>13</v>
      </c>
      <c r="B111" s="53" t="s">
        <v>11</v>
      </c>
      <c r="C111" s="53" t="s">
        <v>10</v>
      </c>
      <c r="D111" s="54">
        <v>5635.182000956851</v>
      </c>
    </row>
    <row r="112" spans="1:4" ht="28.8">
      <c r="A112" s="53" t="s">
        <v>13</v>
      </c>
      <c r="B112" s="53" t="s">
        <v>11</v>
      </c>
      <c r="C112" s="53" t="s">
        <v>10</v>
      </c>
      <c r="D112" s="54">
        <v>78.928119470173868</v>
      </c>
    </row>
    <row r="113" spans="1:4">
      <c r="A113" s="34"/>
      <c r="B113" s="34"/>
      <c r="C113" s="34"/>
      <c r="D113" s="35"/>
    </row>
    <row r="114" spans="1:4">
      <c r="A114" s="34"/>
      <c r="B114" s="34"/>
      <c r="C114" s="34"/>
      <c r="D114" s="35"/>
    </row>
    <row r="115" spans="1:4">
      <c r="A115" s="34"/>
      <c r="B115" s="34"/>
      <c r="C115" s="34"/>
      <c r="D115" s="35"/>
    </row>
    <row r="116" spans="1:4">
      <c r="A116" s="34"/>
      <c r="B116" s="34"/>
      <c r="C116" s="34"/>
      <c r="D116" s="35"/>
    </row>
    <row r="117" spans="1:4">
      <c r="A117" s="34"/>
      <c r="B117" s="34"/>
      <c r="C117" s="34"/>
      <c r="D117" s="35"/>
    </row>
    <row r="118" spans="1:4">
      <c r="A118" s="34"/>
      <c r="B118" s="34"/>
      <c r="C118" s="34"/>
      <c r="D118" s="35"/>
    </row>
    <row r="119" spans="1:4">
      <c r="A119" s="34"/>
      <c r="B119" s="34"/>
      <c r="C119" s="34"/>
      <c r="D119" s="35"/>
    </row>
    <row r="120" spans="1:4">
      <c r="A120" s="34"/>
      <c r="B120" s="34"/>
      <c r="C120" s="34"/>
      <c r="D120" s="35"/>
    </row>
    <row r="121" spans="1:4">
      <c r="A121" s="34"/>
      <c r="B121" s="34"/>
      <c r="C121" s="34"/>
      <c r="D121" s="35"/>
    </row>
    <row r="122" spans="1:4">
      <c r="A122" s="34"/>
      <c r="B122" s="34"/>
      <c r="C122" s="34"/>
      <c r="D122" s="35"/>
    </row>
    <row r="123" spans="1:4">
      <c r="A123" s="34"/>
      <c r="B123" s="34"/>
      <c r="C123" s="34"/>
      <c r="D123" s="35"/>
    </row>
    <row r="124" spans="1:4">
      <c r="A124" s="34"/>
      <c r="B124" s="34"/>
      <c r="C124" s="34"/>
      <c r="D124" s="35"/>
    </row>
    <row r="125" spans="1:4">
      <c r="A125" s="34"/>
      <c r="B125" s="34"/>
      <c r="C125" s="34"/>
      <c r="D125" s="35"/>
    </row>
    <row r="126" spans="1:4">
      <c r="A126" s="34"/>
      <c r="B126" s="34"/>
      <c r="C126" s="34"/>
      <c r="D126" s="35"/>
    </row>
    <row r="127" spans="1:4">
      <c r="A127" s="34"/>
      <c r="B127" s="34"/>
      <c r="C127" s="34"/>
      <c r="D127" s="35"/>
    </row>
    <row r="128" spans="1:4">
      <c r="A128" s="34"/>
      <c r="B128" s="34"/>
      <c r="C128" s="34"/>
      <c r="D128" s="35"/>
    </row>
    <row r="129" spans="1:4">
      <c r="A129" s="34"/>
      <c r="B129" s="34"/>
      <c r="C129" s="34"/>
      <c r="D129" s="35"/>
    </row>
  </sheetData>
  <sortState ref="A2:D96">
    <sortCondition ref="A2:A96"/>
    <sortCondition ref="B2:B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TWL</vt:lpstr>
      <vt:lpstr>data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TouchPad</dc:creator>
  <cp:lastModifiedBy>TouchPad</cp:lastModifiedBy>
  <dcterms:created xsi:type="dcterms:W3CDTF">2012-07-24T18:37:49Z</dcterms:created>
  <dcterms:modified xsi:type="dcterms:W3CDTF">2012-08-15T17:53:39Z</dcterms:modified>
</cp:coreProperties>
</file>